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13_ncr:1_{A63F70FD-7328-4493-BE8E-4EBDB0FBE834}" xr6:coauthVersionLast="47" xr6:coauthVersionMax="47" xr10:uidLastSave="{00000000-0000-0000-0000-000000000000}"/>
  <bookViews>
    <workbookView xWindow="-120" yWindow="-120" windowWidth="29040" windowHeight="15720" activeTab="1" xr2:uid="{16ABAA23-3ACA-4FCF-AA5D-9F43EB86B357}"/>
  </bookViews>
  <sheets>
    <sheet name="1-1. 임금내역표(총 인건비 예산 기준)" sheetId="3" r:id="rId1"/>
    <sheet name="1-2. 임금내역표(월 급여기준)" sheetId="2" r:id="rId2"/>
    <sheet name="2. 별표_월정액 구성표(예시)" sheetId="4" r:id="rId3"/>
    <sheet name="3. 기관부담금, 퇴직금 안내" sheetId="1" r:id="rId4"/>
  </sheets>
  <definedNames>
    <definedName name="_xlnm.Print_Area" localSheetId="0">'1-1. 임금내역표(총 인건비 예산 기준)'!$A$1:$H$31</definedName>
    <definedName name="_xlnm.Print_Area" localSheetId="1">'1-2. 임금내역표(월 급여기준)'!$A$1:$H$40</definedName>
    <definedName name="_xlnm.Print_Area" localSheetId="3">'3. 기관부담금, 퇴직금 안내'!$A$1:$H$25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4" l="1"/>
  <c r="O9" i="4"/>
  <c r="O10" i="4"/>
  <c r="C11" i="4"/>
  <c r="D11" i="4"/>
  <c r="E11" i="4"/>
  <c r="F11" i="4"/>
  <c r="G11" i="4"/>
  <c r="H11" i="4"/>
  <c r="I11" i="4"/>
  <c r="J11" i="4"/>
  <c r="K11" i="4"/>
  <c r="L11" i="4"/>
  <c r="M11" i="4"/>
  <c r="N11" i="4"/>
  <c r="E18" i="3"/>
  <c r="E16" i="3"/>
  <c r="E13" i="3"/>
  <c r="O11" i="4" l="1"/>
  <c r="F13" i="3"/>
  <c r="F16" i="3" s="1"/>
  <c r="F18" i="3" l="1"/>
  <c r="F20" i="3" s="1"/>
  <c r="F19" i="3"/>
  <c r="D27" i="2" l="1"/>
  <c r="D24" i="2"/>
  <c r="D23" i="2"/>
  <c r="E20" i="2"/>
  <c r="F23" i="2" s="1"/>
  <c r="G23" i="2" s="1"/>
  <c r="E14" i="2"/>
  <c r="E15" i="2"/>
  <c r="D13" i="2"/>
  <c r="E13" i="2" s="1"/>
  <c r="F22" i="2" l="1"/>
  <c r="G22" i="2" s="1"/>
  <c r="F25" i="2"/>
  <c r="G25" i="2" s="1"/>
  <c r="F26" i="2"/>
  <c r="G26" i="2" s="1"/>
  <c r="D16" i="2"/>
  <c r="E16" i="2" s="1"/>
  <c r="E17" i="2" s="1"/>
  <c r="F24" i="2"/>
  <c r="G24" i="2" s="1"/>
  <c r="G27" i="2" l="1"/>
  <c r="F27" i="2"/>
  <c r="D17" i="2"/>
  <c r="D30" i="2" l="1"/>
  <c r="E30" i="2" s="1"/>
  <c r="G5" i="1" l="1"/>
  <c r="C6" i="1" s="1"/>
  <c r="F5" i="1"/>
  <c r="F9" i="1"/>
  <c r="H8" i="1"/>
  <c r="H7" i="1"/>
  <c r="G6" i="1"/>
  <c r="H6" i="1" s="1"/>
  <c r="H4" i="1"/>
  <c r="G9" i="1" l="1"/>
  <c r="C4" i="1" s="1"/>
  <c r="H5" i="1"/>
  <c r="H9" i="1" s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SM-PC</author>
  </authors>
  <commentList>
    <comment ref="B2" authorId="0" shapeId="0" xr:uid="{4A130304-72A7-4656-88E5-C37B2AC1A1F4}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임금내역표(총 인건비 예산 기준)
▶과제확보 예산을 알지만 월 급여액을 얼마로 해야할지 모를 때</t>
        </r>
      </text>
    </comment>
    <comment ref="D6" authorId="0" shapeId="0" xr:uid="{99FB61EF-B976-4CCC-93D7-A747D779BBA0}">
      <text>
        <r>
          <rPr>
            <b/>
            <sz val="9"/>
            <color indexed="81"/>
            <rFont val="돋움"/>
            <family val="3"/>
            <charset val="129"/>
          </rPr>
          <t>참여하는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연구과제번호를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연차과제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당해연도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과제번호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E10" authorId="0" shapeId="0" xr:uid="{E621A4CF-4014-4670-88AB-8C27E5B74C76}">
      <text>
        <r>
          <rPr>
            <b/>
            <sz val="9"/>
            <color indexed="81"/>
            <rFont val="돋움"/>
            <family val="3"/>
            <charset val="129"/>
          </rPr>
          <t>과제에서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확보된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13" authorId="0" shapeId="0" xr:uid="{7FD71749-88CA-4F8A-9D09-CBF1CEAC3C7B}">
      <text>
        <r>
          <rPr>
            <b/>
            <sz val="9"/>
            <color indexed="81"/>
            <rFont val="돋움"/>
            <family val="3"/>
            <charset val="129"/>
          </rPr>
          <t>계약서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** </t>
        </r>
        <r>
          <rPr>
            <b/>
            <sz val="9"/>
            <color indexed="81"/>
            <rFont val="돋움"/>
            <family val="3"/>
            <charset val="129"/>
          </rPr>
          <t>구성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기초급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sz val="9"/>
            <color indexed="81"/>
            <rFont val="돋움"/>
            <family val="3"/>
            <charset val="129"/>
          </rPr>
          <t>정액급식비</t>
        </r>
      </text>
    </comment>
    <comment ref="F14" authorId="0" shapeId="0" xr:uid="{393E807A-00C2-4D84-AA2D-CAEEA921CF96}">
      <text>
        <r>
          <rPr>
            <b/>
            <sz val="9"/>
            <color indexed="81"/>
            <rFont val="돋움"/>
            <family val="3"/>
            <charset val="129"/>
          </rPr>
          <t>정액급식비(별도표기)</t>
        </r>
      </text>
    </comment>
    <comment ref="F24" authorId="0" shapeId="0" xr:uid="{CE0E1D34-21F6-493C-AC8D-32AE48B2FECF}">
      <text>
        <r>
          <rPr>
            <b/>
            <sz val="9"/>
            <color indexed="81"/>
            <rFont val="돋움"/>
            <family val="3"/>
            <charset val="129"/>
          </rPr>
          <t>연구책임자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606F81AB-674A-4BF4-9875-77EDC0D0B308}">
      <text>
        <r>
          <rPr>
            <b/>
            <sz val="9"/>
            <color indexed="81"/>
            <rFont val="돋움"/>
            <family val="3"/>
            <charset val="129"/>
          </rPr>
          <t>연구원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SM-PC</author>
  </authors>
  <commentList>
    <comment ref="B2" authorId="0" shapeId="0" xr:uid="{343CA75D-03E7-4FE4-B799-143843B03FC0}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임금내역표(월 급여기준)
▶월 급여액을 알지만 전체 소요 예상비용을 모를 때 사용</t>
        </r>
      </text>
    </comment>
    <comment ref="D8" authorId="0" shapeId="0" xr:uid="{060A1B59-8F9F-4664-81A7-2EF20D204C92}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기관부담금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퇴직금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E8" authorId="0" shapeId="0" xr:uid="{3AA7A64F-4F28-4265-A877-81E23FE2B597}">
      <text>
        <r>
          <rPr>
            <b/>
            <sz val="9"/>
            <color indexed="81"/>
            <rFont val="돋움"/>
            <family val="3"/>
            <charset val="129"/>
          </rPr>
          <t>참여하는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연구과제번호를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연차과제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당해연도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과제번호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협약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과제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D13" authorId="0" shapeId="0" xr:uid="{C5539B25-C9BA-4327-988D-71198CD326E0}">
      <text>
        <r>
          <rPr>
            <b/>
            <sz val="9"/>
            <color indexed="81"/>
            <rFont val="돋움"/>
            <family val="3"/>
            <charset val="129"/>
          </rPr>
          <t>계약서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 xml:space="preserve">)
 ** </t>
        </r>
        <r>
          <rPr>
            <b/>
            <sz val="9"/>
            <color indexed="81"/>
            <rFont val="돋움"/>
            <family val="3"/>
            <charset val="129"/>
          </rPr>
          <t>구성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기초급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sz val="9"/>
            <color indexed="81"/>
            <rFont val="돋움"/>
            <family val="3"/>
            <charset val="129"/>
          </rPr>
          <t>정액급식비</t>
        </r>
      </text>
    </comment>
    <comment ref="B29" authorId="0" shapeId="0" xr:uid="{257AACB5-2A55-4A84-8A54-7EE7473C5D56}">
      <text>
        <r>
          <rPr>
            <b/>
            <sz val="9"/>
            <color indexed="81"/>
            <rFont val="돋움"/>
            <family val="3"/>
            <charset val="129"/>
          </rPr>
          <t>과제에서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제반비용</t>
        </r>
        <r>
          <rPr>
            <b/>
            <sz val="9"/>
            <color indexed="81"/>
            <rFont val="Tahoma"/>
            <family val="2"/>
          </rPr>
          <t>(4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기관부담금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퇴직금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</text>
    </comment>
    <comment ref="F33" authorId="0" shapeId="0" xr:uid="{7C1EA81C-619D-4B79-BA9F-C55C8C13DE21}">
      <text>
        <r>
          <rPr>
            <b/>
            <sz val="9"/>
            <color indexed="81"/>
            <rFont val="돋움"/>
            <family val="3"/>
            <charset val="129"/>
          </rPr>
          <t>연구책임자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</text>
    </comment>
    <comment ref="F34" authorId="0" shapeId="0" xr:uid="{2FB01DD0-24F0-404A-9757-1477A1217E95}">
      <text>
        <r>
          <rPr>
            <b/>
            <sz val="9"/>
            <color indexed="81"/>
            <rFont val="돋움"/>
            <family val="3"/>
            <charset val="129"/>
          </rPr>
          <t>연구원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SM-PC</author>
  </authors>
  <commentList>
    <comment ref="A4" authorId="0" shapeId="0" xr:uid="{D10FB8AD-7EE3-4DD6-A92F-B48C8002888C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총 고용기간에 대하여 작성
월정액 미확보시 임용 불가</t>
        </r>
      </text>
    </comment>
  </commentList>
</comments>
</file>

<file path=xl/sharedStrings.xml><?xml version="1.0" encoding="utf-8"?>
<sst xmlns="http://schemas.openxmlformats.org/spreadsheetml/2006/main" count="129" uniqueCount="96">
  <si>
    <t>4대보험 요율</t>
    <phoneticPr fontId="3" type="noConversion"/>
  </si>
  <si>
    <t>개인</t>
    <phoneticPr fontId="3" type="noConversion"/>
  </si>
  <si>
    <t>법인</t>
    <phoneticPr fontId="3" type="noConversion"/>
  </si>
  <si>
    <t>합계</t>
    <phoneticPr fontId="3" type="noConversion"/>
  </si>
  <si>
    <t>국민</t>
    <phoneticPr fontId="3" type="noConversion"/>
  </si>
  <si>
    <t>건강</t>
    <phoneticPr fontId="3" type="noConversion"/>
  </si>
  <si>
    <t>고용</t>
    <phoneticPr fontId="3" type="noConversion"/>
  </si>
  <si>
    <t>산재</t>
    <phoneticPr fontId="3" type="noConversion"/>
  </si>
  <si>
    <t>예비율</t>
    <phoneticPr fontId="3" type="noConversion"/>
  </si>
  <si>
    <t>계</t>
    <phoneticPr fontId="3" type="noConversion"/>
  </si>
  <si>
    <t>1. 4대보험 기관부담금</t>
    <phoneticPr fontId="3" type="noConversion"/>
  </si>
  <si>
    <t>구분</t>
    <phoneticPr fontId="3" type="noConversion"/>
  </si>
  <si>
    <t>내국인(주 15시간 이상)</t>
    <phoneticPr fontId="3" type="noConversion"/>
  </si>
  <si>
    <t>외국인(국민연금 사업장 당연가입국적)</t>
    <phoneticPr fontId="3" type="noConversion"/>
  </si>
  <si>
    <t>외국인(국민연금 사업장 가입제외국적)</t>
    <phoneticPr fontId="3" type="noConversion"/>
  </si>
  <si>
    <t>기관부담금 산정기준</t>
    <phoneticPr fontId="3" type="noConversion"/>
  </si>
  <si>
    <t>4대보험 가입</t>
    <phoneticPr fontId="3" type="noConversion"/>
  </si>
  <si>
    <t>3대보험 가입(국민, 건강, 산재)</t>
    <phoneticPr fontId="3" type="noConversion"/>
  </si>
  <si>
    <t>2대보험 가입(건강, 산재)</t>
    <phoneticPr fontId="3" type="noConversion"/>
  </si>
  <si>
    <t>적용비율</t>
    <phoneticPr fontId="3" type="noConversion"/>
  </si>
  <si>
    <t>2. 퇴직금 구분</t>
    <phoneticPr fontId="3" type="noConversion"/>
  </si>
  <si>
    <t>비율</t>
    <phoneticPr fontId="3" type="noConversion"/>
  </si>
  <si>
    <t>3. 4대보험 기관부담금 구분</t>
    <phoneticPr fontId="3" type="noConversion"/>
  </si>
  <si>
    <t>연구비</t>
    <phoneticPr fontId="3" type="noConversion"/>
  </si>
  <si>
    <t>재원</t>
    <phoneticPr fontId="3" type="noConversion"/>
  </si>
  <si>
    <t>1. 발령조건</t>
    <phoneticPr fontId="3" type="noConversion"/>
  </si>
  <si>
    <t>임  금  내  역  표</t>
    <phoneticPr fontId="10" type="noConversion"/>
  </si>
  <si>
    <t>연구책임자 성명:</t>
    <phoneticPr fontId="3" type="noConversion"/>
  </si>
  <si>
    <t>홍길동</t>
    <phoneticPr fontId="3" type="noConversion"/>
  </si>
  <si>
    <t>김산단</t>
    <phoneticPr fontId="3" type="noConversion"/>
  </si>
  <si>
    <t>포함</t>
  </si>
  <si>
    <t>포함</t>
    <phoneticPr fontId="3" type="noConversion"/>
  </si>
  <si>
    <t>2. 급여, 퇴직금 계산</t>
    <phoneticPr fontId="3" type="noConversion"/>
  </si>
  <si>
    <t>연구과제번호 기재</t>
    <phoneticPr fontId="3" type="noConversion"/>
  </si>
  <si>
    <t>월액</t>
    <phoneticPr fontId="3" type="noConversion"/>
  </si>
  <si>
    <t>연액</t>
    <phoneticPr fontId="3" type="noConversion"/>
  </si>
  <si>
    <t>급여</t>
    <phoneticPr fontId="3" type="noConversion"/>
  </si>
  <si>
    <t xml:space="preserve">  기초급</t>
    <phoneticPr fontId="3" type="noConversion"/>
  </si>
  <si>
    <t xml:space="preserve">  정액급식비</t>
    <phoneticPr fontId="3" type="noConversion"/>
  </si>
  <si>
    <t>퇴직금(적립액)</t>
    <phoneticPr fontId="3" type="noConversion"/>
  </si>
  <si>
    <t>급여+퇴직금 소계(A)</t>
    <phoneticPr fontId="3" type="noConversion"/>
  </si>
  <si>
    <t>월 기초급을 입력하세요</t>
    <phoneticPr fontId="3" type="noConversion"/>
  </si>
  <si>
    <t>월 정액급식비를 입력하세요</t>
    <phoneticPr fontId="3" type="noConversion"/>
  </si>
  <si>
    <t>불포함(1년 미만)</t>
    <phoneticPr fontId="3" type="noConversion"/>
  </si>
  <si>
    <t>3. 4대보험 기관부담금 계산</t>
    <phoneticPr fontId="3" type="noConversion"/>
  </si>
  <si>
    <t>4대보험 기관부담금 기준소득월액</t>
    <phoneticPr fontId="3" type="noConversion"/>
  </si>
  <si>
    <t>(기관) 국민연금</t>
    <phoneticPr fontId="3" type="noConversion"/>
  </si>
  <si>
    <t>(기관) 건강보험</t>
    <phoneticPr fontId="3" type="noConversion"/>
  </si>
  <si>
    <t>(기관) 고용보험</t>
    <phoneticPr fontId="3" type="noConversion"/>
  </si>
  <si>
    <t>(기관) 산재보험</t>
    <phoneticPr fontId="3" type="noConversion"/>
  </si>
  <si>
    <t>(기관) 예비율</t>
    <phoneticPr fontId="3" type="noConversion"/>
  </si>
  <si>
    <t>기관부담금 소계(B)</t>
    <phoneticPr fontId="3" type="noConversion"/>
  </si>
  <si>
    <t>합계(A+B)</t>
    <phoneticPr fontId="3" type="noConversion"/>
  </si>
  <si>
    <t>인건비 월액</t>
    <phoneticPr fontId="3" type="noConversion"/>
  </si>
  <si>
    <t>인건비 연액</t>
    <phoneticPr fontId="3" type="noConversion"/>
  </si>
  <si>
    <t>4. 총 인건비 소요예산</t>
    <phoneticPr fontId="3" type="noConversion"/>
  </si>
  <si>
    <t>위 임금내역표에 의하여 월 급여를 확인하였으며, 이에 동의하고 근로계약을 체결합니다.</t>
    <phoneticPr fontId="3" type="noConversion"/>
  </si>
  <si>
    <t>숙명여자대학교 산학협력단</t>
    <phoneticPr fontId="3" type="noConversion"/>
  </si>
  <si>
    <r>
      <t xml:space="preserve">* 위 급여는 </t>
    </r>
    <r>
      <rPr>
        <u/>
        <sz val="8"/>
        <color theme="1"/>
        <rFont val="맑은 고딕"/>
        <family val="3"/>
        <charset val="129"/>
        <scheme val="minor"/>
      </rPr>
      <t>세전금액이며, 근로계약자에게 실제 입금되는 금액과 차이</t>
    </r>
    <r>
      <rPr>
        <sz val="8"/>
        <color theme="1"/>
        <rFont val="맑은 고딕"/>
        <family val="3"/>
        <charset val="129"/>
        <scheme val="minor"/>
      </rPr>
      <t>가 있습니다.</t>
    </r>
    <phoneticPr fontId="3" type="noConversion"/>
  </si>
  <si>
    <r>
      <t xml:space="preserve">김산단     </t>
    </r>
    <r>
      <rPr>
        <b/>
        <i/>
        <sz val="9"/>
        <color rgb="FF0000FF"/>
        <rFont val="맑은 고딕"/>
        <family val="3"/>
        <charset val="129"/>
        <scheme val="minor"/>
      </rPr>
      <t xml:space="preserve"> (서명)</t>
    </r>
    <phoneticPr fontId="3" type="noConversion"/>
  </si>
  <si>
    <r>
      <t xml:space="preserve">홍길동     </t>
    </r>
    <r>
      <rPr>
        <b/>
        <i/>
        <sz val="9"/>
        <color rgb="FF0000FF"/>
        <rFont val="맑은 고딕"/>
        <family val="3"/>
        <charset val="129"/>
        <scheme val="minor"/>
      </rPr>
      <t xml:space="preserve"> (서명)</t>
    </r>
    <phoneticPr fontId="3" type="noConversion"/>
  </si>
  <si>
    <t>연구원 성명:</t>
    <phoneticPr fontId="3" type="noConversion"/>
  </si>
  <si>
    <t>총 인건비 예산</t>
    <phoneticPr fontId="3" type="noConversion"/>
  </si>
  <si>
    <t>근로계약기간</t>
    <phoneticPr fontId="3" type="noConversion"/>
  </si>
  <si>
    <t>개월수</t>
    <phoneticPr fontId="3" type="noConversion"/>
  </si>
  <si>
    <t>월 급여
(=기초급+정액급식비)</t>
    <phoneticPr fontId="3" type="noConversion"/>
  </si>
  <si>
    <t>근로계약 시작일</t>
    <phoneticPr fontId="3" type="noConversion"/>
  </si>
  <si>
    <t>근로계약 종료일</t>
    <phoneticPr fontId="3" type="noConversion"/>
  </si>
  <si>
    <t>4대보험 기관부담금</t>
    <phoneticPr fontId="3" type="noConversion"/>
  </si>
  <si>
    <t>기관부담금 예산</t>
    <phoneticPr fontId="3" type="noConversion"/>
  </si>
  <si>
    <t>내국인(주 15시간 이상)</t>
  </si>
  <si>
    <t>퇴직금</t>
    <phoneticPr fontId="3" type="noConversion"/>
  </si>
  <si>
    <t>퇴직금 예산</t>
    <phoneticPr fontId="3" type="noConversion"/>
  </si>
  <si>
    <t>총 급여(=월 급여x참여개월 수)</t>
    <phoneticPr fontId="3" type="noConversion"/>
  </si>
  <si>
    <t>총 인건비(=월 급여+4대보험 기관부담금+퇴직금) 
소요예산 예상금액</t>
    <phoneticPr fontId="3" type="noConversion"/>
  </si>
  <si>
    <t>선택 ▶</t>
    <phoneticPr fontId="3" type="noConversion"/>
  </si>
  <si>
    <t xml:space="preserve">  4대보험 기관부담금</t>
    <phoneticPr fontId="3" type="noConversion"/>
  </si>
  <si>
    <t xml:space="preserve">  퇴직금</t>
    <phoneticPr fontId="3" type="noConversion"/>
  </si>
  <si>
    <t>월정액 합계</t>
    <phoneticPr fontId="3" type="noConversion"/>
  </si>
  <si>
    <t>2027년 2월</t>
    <phoneticPr fontId="3" type="noConversion"/>
  </si>
  <si>
    <t>2027년 1월</t>
    <phoneticPr fontId="3" type="noConversion"/>
  </si>
  <si>
    <t>2026년 12월</t>
  </si>
  <si>
    <t>2026년 11월</t>
  </si>
  <si>
    <t>2026년 10월</t>
  </si>
  <si>
    <t>2026년 09월</t>
  </si>
  <si>
    <t>2026년 08월</t>
  </si>
  <si>
    <t>2026년 07월</t>
  </si>
  <si>
    <t>2026년 06월</t>
  </si>
  <si>
    <t>2026년 05월</t>
  </si>
  <si>
    <t>2026년 04월</t>
    <phoneticPr fontId="3" type="noConversion"/>
  </si>
  <si>
    <t>2026년 03월</t>
    <phoneticPr fontId="3" type="noConversion"/>
  </si>
  <si>
    <t>과제명</t>
    <phoneticPr fontId="3" type="noConversion"/>
  </si>
  <si>
    <t>(단위:원)</t>
    <phoneticPr fontId="3" type="noConversion"/>
  </si>
  <si>
    <t>[별표] 월 정 액 구 성 표</t>
    <phoneticPr fontId="10" type="noConversion"/>
  </si>
  <si>
    <t xml:space="preserve">숙명rERP 과제번호 </t>
    <phoneticPr fontId="3" type="noConversion"/>
  </si>
  <si>
    <r>
      <t xml:space="preserve">* 4대보험 요율은 변경 가능하며, </t>
    </r>
    <r>
      <rPr>
        <u/>
        <sz val="8"/>
        <color theme="1"/>
        <rFont val="맑은 고딕"/>
        <family val="3"/>
        <charset val="129"/>
        <scheme val="minor"/>
      </rPr>
      <t>연구수당 등 추가 소득이 발생하면 보험료가 상승</t>
    </r>
    <r>
      <rPr>
        <sz val="8"/>
        <color theme="1"/>
        <rFont val="맑은 고딕"/>
        <family val="2"/>
        <charset val="129"/>
        <scheme val="minor"/>
      </rPr>
      <t>합니다.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</si>
</sst>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0.000%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2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b/>
      <i/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i/>
      <sz val="8"/>
      <color theme="0" tint="-0.499984740745262"/>
      <name val="맑은 고딕"/>
      <family val="3"/>
      <charset val="129"/>
      <scheme val="minor"/>
    </font>
    <font>
      <b/>
      <sz val="10"/>
      <color theme="4" tint="-0.249977111117893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  <scheme val="minor"/>
    </font>
    <font>
      <b/>
      <sz val="10"/>
      <color theme="2"/>
      <name val="맑은 고딕"/>
      <family val="3"/>
      <charset val="129"/>
      <scheme val="minor"/>
    </font>
    <font>
      <b/>
      <sz val="11"/>
      <color theme="2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u/>
      <sz val="8"/>
      <color theme="1"/>
      <name val="맑은 고딕"/>
      <family val="3"/>
      <charset val="129"/>
      <scheme val="minor"/>
    </font>
    <font>
      <b/>
      <i/>
      <sz val="9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theme="0" tint="-0.24994659260841701"/>
      </bottom>
      <diagonal/>
    </border>
    <border>
      <left style="medium">
        <color rgb="FF0000FF"/>
      </left>
      <right style="medium">
        <color rgb="FF0000FF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00FF"/>
      </left>
      <right style="medium">
        <color rgb="FF0000FF"/>
      </right>
      <top style="thin">
        <color theme="0" tint="-0.24994659260841701"/>
      </top>
      <bottom style="medium">
        <color rgb="FF0000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theme="0" tint="-0.24994659260841701"/>
      </bottom>
      <diagonal/>
    </border>
    <border>
      <left style="thin">
        <color rgb="FF0070C0"/>
      </left>
      <right style="thin">
        <color rgb="FF0070C0"/>
      </right>
      <top style="thin">
        <color theme="0" tint="-0.24994659260841701"/>
      </top>
      <bottom style="thin">
        <color rgb="FF007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" xfId="2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0" fillId="0" borderId="0" xfId="0" applyNumberForma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2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9" fontId="4" fillId="0" borderId="1" xfId="0" applyNumberFormat="1" applyFont="1" applyBorder="1">
      <alignment vertical="center"/>
    </xf>
    <xf numFmtId="41" fontId="9" fillId="0" borderId="0" xfId="1" applyFont="1">
      <alignment vertical="center"/>
    </xf>
    <xf numFmtId="0" fontId="8" fillId="0" borderId="1" xfId="0" applyFont="1" applyBorder="1" applyAlignment="1">
      <alignment horizontal="center" vertical="center"/>
    </xf>
    <xf numFmtId="41" fontId="14" fillId="0" borderId="1" xfId="1" applyFont="1" applyBorder="1">
      <alignment vertical="center"/>
    </xf>
    <xf numFmtId="41" fontId="0" fillId="0" borderId="1" xfId="1" applyFont="1" applyBorder="1">
      <alignment vertical="center"/>
    </xf>
    <xf numFmtId="41" fontId="8" fillId="6" borderId="1" xfId="1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41" fontId="14" fillId="0" borderId="3" xfId="1" applyFont="1" applyBorder="1">
      <alignment vertical="center"/>
    </xf>
    <xf numFmtId="41" fontId="8" fillId="0" borderId="7" xfId="1" applyFont="1" applyBorder="1">
      <alignment vertical="center"/>
    </xf>
    <xf numFmtId="41" fontId="12" fillId="5" borderId="9" xfId="1" applyFont="1" applyFill="1" applyBorder="1">
      <alignment vertical="center"/>
    </xf>
    <xf numFmtId="41" fontId="12" fillId="5" borderId="10" xfId="1" applyFont="1" applyFill="1" applyBorder="1">
      <alignment vertical="center"/>
    </xf>
    <xf numFmtId="41" fontId="8" fillId="6" borderId="1" xfId="0" applyNumberFormat="1" applyFont="1" applyFill="1" applyBorder="1">
      <alignment vertical="center"/>
    </xf>
    <xf numFmtId="41" fontId="8" fillId="0" borderId="8" xfId="1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17" fillId="0" borderId="0" xfId="0" applyFont="1" applyBorder="1">
      <alignment vertical="center"/>
    </xf>
    <xf numFmtId="41" fontId="18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1" fontId="20" fillId="7" borderId="0" xfId="0" applyNumberFormat="1" applyFon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1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1" fillId="0" borderId="15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43" fontId="0" fillId="0" borderId="0" xfId="0" applyNumberFormat="1">
      <alignment vertical="center"/>
    </xf>
    <xf numFmtId="41" fontId="8" fillId="4" borderId="19" xfId="0" applyNumberFormat="1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8" fillId="4" borderId="21" xfId="0" applyFont="1" applyFill="1" applyBorder="1" applyAlignment="1">
      <alignment horizontal="center" vertical="center"/>
    </xf>
    <xf numFmtId="17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1"/>
    </xf>
    <xf numFmtId="176" fontId="0" fillId="0" borderId="1" xfId="0" applyNumberForma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176" fontId="8" fillId="6" borderId="2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29" fillId="5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9" fillId="5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</xf>
    <xf numFmtId="41" fontId="31" fillId="0" borderId="2" xfId="1" applyFont="1" applyBorder="1" applyAlignment="1" applyProtection="1">
      <alignment horizontal="center" vertical="center"/>
    </xf>
    <xf numFmtId="41" fontId="31" fillId="0" borderId="3" xfId="1" applyFont="1" applyBorder="1" applyAlignment="1" applyProtection="1">
      <alignment horizontal="center" vertical="center"/>
    </xf>
    <xf numFmtId="41" fontId="30" fillId="0" borderId="2" xfId="1" applyFont="1" applyBorder="1" applyAlignment="1" applyProtection="1">
      <alignment horizontal="center" vertical="center"/>
    </xf>
    <xf numFmtId="41" fontId="30" fillId="0" borderId="3" xfId="1" applyFont="1" applyBorder="1" applyAlignment="1" applyProtection="1">
      <alignment horizontal="center" vertical="center"/>
    </xf>
    <xf numFmtId="176" fontId="8" fillId="6" borderId="1" xfId="2" applyNumberFormat="1" applyFont="1" applyFill="1" applyBorder="1" applyAlignment="1" applyProtection="1">
      <alignment horizontal="center" vertical="center"/>
    </xf>
    <xf numFmtId="41" fontId="6" fillId="0" borderId="1" xfId="1" applyFont="1" applyBorder="1" applyAlignment="1" applyProtection="1">
      <alignment horizontal="center" vertical="center" wrapText="1"/>
    </xf>
    <xf numFmtId="41" fontId="6" fillId="0" borderId="2" xfId="1" applyFont="1" applyBorder="1" applyAlignment="1" applyProtection="1">
      <alignment horizontal="center" vertical="center" wrapText="1"/>
    </xf>
    <xf numFmtId="41" fontId="6" fillId="0" borderId="3" xfId="1" applyFont="1" applyBorder="1" applyAlignment="1" applyProtection="1">
      <alignment horizontal="center" vertical="center" wrapText="1"/>
    </xf>
    <xf numFmtId="41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1" fontId="7" fillId="5" borderId="1" xfId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CC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142875</xdr:rowOff>
    </xdr:from>
    <xdr:to>
      <xdr:col>2</xdr:col>
      <xdr:colOff>676275</xdr:colOff>
      <xdr:row>11</xdr:row>
      <xdr:rowOff>85725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ECA7FD3-79AC-48B7-815B-7E3F661FCD77}"/>
            </a:ext>
          </a:extLst>
        </xdr:cNvPr>
        <xdr:cNvSpPr/>
      </xdr:nvSpPr>
      <xdr:spPr>
        <a:xfrm>
          <a:off x="104775" y="1419225"/>
          <a:ext cx="5562600" cy="1000125"/>
        </a:xfrm>
        <a:prstGeom prst="round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ko-KR" sz="900" b="1"/>
            <a:t>※ </a:t>
          </a:r>
          <a:r>
            <a:rPr lang="ko-KR" altLang="en-US" sz="900" b="1"/>
            <a:t>국민연금 사업장 가입제외국가</a:t>
          </a:r>
          <a:r>
            <a:rPr lang="en-US" altLang="ko-KR" sz="900" b="1"/>
            <a:t>(2025. 2. 1. ver)</a:t>
          </a:r>
        </a:p>
        <a:p>
          <a:pPr algn="l"/>
          <a:r>
            <a:rPr lang="ko-KR" altLang="en-US" sz="900"/>
            <a:t>그루지야</a:t>
          </a:r>
          <a:r>
            <a:rPr lang="en-US" altLang="ko-KR" sz="900"/>
            <a:t>, </a:t>
          </a:r>
          <a:r>
            <a:rPr lang="ko-KR" altLang="en-US" sz="900"/>
            <a:t>나이지리아</a:t>
          </a:r>
          <a:r>
            <a:rPr lang="en-US" altLang="ko-KR" sz="900"/>
            <a:t>, </a:t>
          </a:r>
          <a:r>
            <a:rPr lang="ko-KR" altLang="en-US" sz="900"/>
            <a:t>남아프리카공화국</a:t>
          </a:r>
          <a:r>
            <a:rPr lang="en-US" altLang="ko-KR" sz="900"/>
            <a:t>, </a:t>
          </a:r>
          <a:r>
            <a:rPr lang="ko-KR" altLang="en-US" sz="900"/>
            <a:t>네팔</a:t>
          </a:r>
          <a:r>
            <a:rPr lang="en-US" altLang="ko-KR" sz="900"/>
            <a:t>, </a:t>
          </a:r>
          <a:r>
            <a:rPr lang="ko-KR" altLang="en-US" sz="900"/>
            <a:t>티모르민주공화국</a:t>
          </a:r>
          <a:r>
            <a:rPr lang="en-US" altLang="ko-KR" sz="900"/>
            <a:t>(</a:t>
          </a:r>
          <a:r>
            <a:rPr lang="ko-KR" altLang="en-US" sz="900"/>
            <a:t>동티모르</a:t>
          </a:r>
          <a:r>
            <a:rPr lang="en-US" altLang="ko-KR" sz="900"/>
            <a:t>), </a:t>
          </a:r>
          <a:r>
            <a:rPr lang="ko-KR" altLang="en-US" sz="900"/>
            <a:t>말레이시아</a:t>
          </a:r>
          <a:r>
            <a:rPr lang="en-US" altLang="ko-KR" sz="900"/>
            <a:t>, </a:t>
          </a:r>
          <a:r>
            <a:rPr lang="ko-KR" altLang="en-US" sz="900"/>
            <a:t>몰디브</a:t>
          </a:r>
          <a:r>
            <a:rPr lang="en-US" altLang="ko-KR" sz="900"/>
            <a:t>, </a:t>
          </a:r>
          <a:r>
            <a:rPr lang="ko-KR" altLang="en-US" sz="900"/>
            <a:t>미얀마</a:t>
          </a:r>
          <a:r>
            <a:rPr lang="en-US" altLang="ko-KR" sz="900"/>
            <a:t>, </a:t>
          </a:r>
          <a:r>
            <a:rPr lang="ko-KR" altLang="en-US" sz="900"/>
            <a:t>방글라데시</a:t>
          </a:r>
          <a:r>
            <a:rPr lang="en-US" altLang="ko-KR" sz="900"/>
            <a:t>, </a:t>
          </a:r>
          <a:r>
            <a:rPr lang="ko-KR" altLang="en-US" sz="900"/>
            <a:t>벨로루시</a:t>
          </a:r>
          <a:r>
            <a:rPr lang="en-US" altLang="ko-KR" sz="900"/>
            <a:t>, </a:t>
          </a:r>
          <a:r>
            <a:rPr lang="ko-KR" altLang="en-US" sz="900"/>
            <a:t>브루나이</a:t>
          </a:r>
          <a:r>
            <a:rPr lang="en-US" altLang="ko-KR" sz="900"/>
            <a:t>, </a:t>
          </a:r>
          <a:r>
            <a:rPr lang="ko-KR" altLang="en-US" sz="900"/>
            <a:t>사우디아라비아</a:t>
          </a:r>
          <a:r>
            <a:rPr lang="en-US" altLang="ko-KR" sz="900"/>
            <a:t>, </a:t>
          </a:r>
          <a:r>
            <a:rPr lang="ko-KR" altLang="en-US" sz="900"/>
            <a:t>싱가포르</a:t>
          </a:r>
          <a:r>
            <a:rPr lang="en-US" altLang="ko-KR" sz="900"/>
            <a:t>, </a:t>
          </a:r>
          <a:r>
            <a:rPr lang="ko-KR" altLang="en-US" sz="900"/>
            <a:t>스와질란드</a:t>
          </a:r>
          <a:r>
            <a:rPr lang="en-US" altLang="ko-KR" sz="900"/>
            <a:t>(</a:t>
          </a:r>
          <a:r>
            <a:rPr lang="ko-KR" altLang="en-US" sz="900"/>
            <a:t>스와질랜드</a:t>
          </a:r>
          <a:r>
            <a:rPr lang="en-US" altLang="ko-KR" sz="900"/>
            <a:t>), </a:t>
          </a:r>
          <a:r>
            <a:rPr lang="ko-KR" altLang="en-US" sz="900"/>
            <a:t>에티오피아</a:t>
          </a:r>
          <a:r>
            <a:rPr lang="en-US" altLang="ko-KR" sz="900"/>
            <a:t>(</a:t>
          </a:r>
          <a:r>
            <a:rPr lang="ko-KR" altLang="en-US" sz="900"/>
            <a:t>이디오피아</a:t>
          </a:r>
          <a:r>
            <a:rPr lang="en-US" altLang="ko-KR" sz="900"/>
            <a:t>), </a:t>
          </a:r>
          <a:r>
            <a:rPr lang="ko-KR" altLang="en-US" sz="900"/>
            <a:t>이란</a:t>
          </a:r>
          <a:r>
            <a:rPr lang="en-US" altLang="ko-KR" sz="900"/>
            <a:t>(</a:t>
          </a:r>
          <a:r>
            <a:rPr lang="ko-KR" altLang="en-US" sz="900"/>
            <a:t>사회보장협정에 의함</a:t>
          </a:r>
          <a:r>
            <a:rPr lang="en-US" altLang="ko-KR" sz="900"/>
            <a:t>), </a:t>
          </a:r>
          <a:r>
            <a:rPr lang="ko-KR" altLang="en-US" sz="900"/>
            <a:t>아르메니아</a:t>
          </a:r>
          <a:r>
            <a:rPr lang="en-US" altLang="ko-KR" sz="900"/>
            <a:t>, </a:t>
          </a:r>
          <a:r>
            <a:rPr lang="ko-KR" altLang="en-US" sz="900"/>
            <a:t>카자흐스탄</a:t>
          </a:r>
          <a:r>
            <a:rPr lang="en-US" altLang="ko-KR" sz="900"/>
            <a:t>, </a:t>
          </a:r>
          <a:r>
            <a:rPr lang="ko-KR" altLang="en-US" sz="900"/>
            <a:t>통가</a:t>
          </a:r>
          <a:r>
            <a:rPr lang="en-US" altLang="ko-KR" sz="900"/>
            <a:t>, </a:t>
          </a:r>
          <a:r>
            <a:rPr lang="ko-KR" altLang="en-US" sz="900"/>
            <a:t>파키스탄</a:t>
          </a:r>
          <a:r>
            <a:rPr lang="en-US" altLang="ko-KR" sz="900"/>
            <a:t>, </a:t>
          </a:r>
          <a:r>
            <a:rPr lang="ko-KR" altLang="en-US" sz="900"/>
            <a:t>피지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584B-9E5C-4B3F-870D-C118D54077BB}">
  <dimension ref="A1:H31"/>
  <sheetViews>
    <sheetView showGridLines="0" zoomScaleNormal="100" workbookViewId="0">
      <selection activeCell="E28" sqref="E28"/>
    </sheetView>
  </sheetViews>
  <sheetFormatPr defaultRowHeight="20.100000000000001" customHeight="1" x14ac:dyDescent="0.3"/>
  <cols>
    <col min="1" max="1" width="3" customWidth="1"/>
    <col min="3" max="3" width="16.375" customWidth="1"/>
    <col min="4" max="4" width="14.375" customWidth="1"/>
    <col min="5" max="5" width="13.625" customWidth="1"/>
    <col min="6" max="7" width="14.25" customWidth="1"/>
    <col min="8" max="8" width="2.875" customWidth="1"/>
    <col min="10" max="10" width="11.75" bestFit="1" customWidth="1"/>
  </cols>
  <sheetData>
    <row r="1" spans="1:8" ht="12.75" customHeight="1" x14ac:dyDescent="0.3">
      <c r="A1" s="102"/>
      <c r="B1" s="103"/>
      <c r="C1" s="103"/>
      <c r="D1" s="103"/>
      <c r="E1" s="103"/>
      <c r="F1" s="103"/>
      <c r="G1" s="103"/>
      <c r="H1" s="104"/>
    </row>
    <row r="2" spans="1:8" ht="20.100000000000001" customHeight="1" x14ac:dyDescent="0.3">
      <c r="A2" s="105"/>
      <c r="B2" s="106" t="s">
        <v>26</v>
      </c>
      <c r="C2" s="106"/>
      <c r="D2" s="106"/>
      <c r="E2" s="106"/>
      <c r="F2" s="106"/>
      <c r="G2" s="106"/>
      <c r="H2" s="107"/>
    </row>
    <row r="3" spans="1:8" ht="8.1" customHeight="1" x14ac:dyDescent="0.3">
      <c r="A3" s="105"/>
      <c r="B3" s="108"/>
      <c r="C3" s="108"/>
      <c r="D3" s="108"/>
      <c r="E3" s="108"/>
      <c r="F3" s="108"/>
      <c r="G3" s="108"/>
      <c r="H3" s="109"/>
    </row>
    <row r="4" spans="1:8" ht="20.100000000000001" customHeight="1" x14ac:dyDescent="0.3">
      <c r="A4" s="105"/>
      <c r="B4" s="108"/>
      <c r="C4" s="108"/>
      <c r="D4" s="108"/>
      <c r="E4" s="108"/>
      <c r="F4" s="110" t="s">
        <v>27</v>
      </c>
      <c r="G4" s="111" t="s">
        <v>28</v>
      </c>
      <c r="H4" s="112"/>
    </row>
    <row r="5" spans="1:8" ht="20.100000000000001" customHeight="1" x14ac:dyDescent="0.3">
      <c r="A5" s="105"/>
      <c r="B5" s="108"/>
      <c r="C5" s="108"/>
      <c r="D5" s="108"/>
      <c r="E5" s="108"/>
      <c r="F5" s="110" t="s">
        <v>61</v>
      </c>
      <c r="G5" s="111" t="s">
        <v>29</v>
      </c>
      <c r="H5" s="112"/>
    </row>
    <row r="6" spans="1:8" ht="20.100000000000001" customHeight="1" x14ac:dyDescent="0.3">
      <c r="A6" s="105"/>
      <c r="B6" s="113" t="s">
        <v>76</v>
      </c>
      <c r="C6" s="113"/>
      <c r="D6" s="101" t="s">
        <v>33</v>
      </c>
      <c r="E6" s="101"/>
      <c r="F6" s="110"/>
      <c r="G6" s="114"/>
      <c r="H6" s="115"/>
    </row>
    <row r="7" spans="1:8" ht="20.100000000000001" customHeight="1" x14ac:dyDescent="0.3">
      <c r="A7" s="105"/>
      <c r="B7" s="113" t="s">
        <v>77</v>
      </c>
      <c r="C7" s="113"/>
      <c r="D7" s="101" t="s">
        <v>33</v>
      </c>
      <c r="E7" s="101"/>
      <c r="F7" s="110"/>
      <c r="G7" s="114"/>
      <c r="H7" s="115"/>
    </row>
    <row r="8" spans="1:8" ht="7.5" customHeight="1" x14ac:dyDescent="0.3">
      <c r="A8" s="105"/>
      <c r="B8" s="108"/>
      <c r="C8" s="108"/>
      <c r="D8" s="108"/>
      <c r="E8" s="108"/>
      <c r="F8" s="108"/>
      <c r="G8" s="108"/>
      <c r="H8" s="109"/>
    </row>
    <row r="9" spans="1:8" ht="8.1" customHeight="1" x14ac:dyDescent="0.3">
      <c r="A9" s="105"/>
      <c r="B9" s="108"/>
      <c r="C9" s="108"/>
      <c r="D9" s="108"/>
      <c r="E9" s="108"/>
      <c r="F9" s="108"/>
      <c r="G9" s="108"/>
      <c r="H9" s="109"/>
    </row>
    <row r="10" spans="1:8" ht="33.75" customHeight="1" x14ac:dyDescent="0.3">
      <c r="A10" s="105"/>
      <c r="B10" s="85" t="s">
        <v>62</v>
      </c>
      <c r="C10" s="85"/>
      <c r="D10" s="85"/>
      <c r="E10" s="100">
        <v>40000000</v>
      </c>
      <c r="F10" s="100"/>
      <c r="G10" s="108"/>
      <c r="H10" s="109"/>
    </row>
    <row r="11" spans="1:8" ht="9.75" customHeight="1" x14ac:dyDescent="0.3">
      <c r="A11" s="105"/>
      <c r="B11" s="116"/>
      <c r="C11" s="116"/>
      <c r="D11" s="108"/>
      <c r="E11" s="108"/>
      <c r="F11" s="108"/>
      <c r="G11" s="108"/>
      <c r="H11" s="109"/>
    </row>
    <row r="12" spans="1:8" ht="39.950000000000003" customHeight="1" x14ac:dyDescent="0.3">
      <c r="A12" s="45"/>
      <c r="B12" s="80" t="s">
        <v>63</v>
      </c>
      <c r="C12" s="80"/>
      <c r="D12" s="80"/>
      <c r="E12" s="81" t="s">
        <v>64</v>
      </c>
      <c r="F12" s="82" t="s">
        <v>65</v>
      </c>
      <c r="G12" s="82"/>
      <c r="H12" s="46"/>
    </row>
    <row r="13" spans="1:8" ht="30" customHeight="1" x14ac:dyDescent="0.3">
      <c r="A13" s="45"/>
      <c r="B13" s="83" t="s">
        <v>66</v>
      </c>
      <c r="C13" s="83"/>
      <c r="D13" s="84">
        <v>46082</v>
      </c>
      <c r="E13" s="89">
        <f>IF(D13&gt;0,(DATEDIF(D13,EOMONTH(D14,0)+1,"M")))</f>
        <v>12</v>
      </c>
      <c r="F13" s="90">
        <f>IF(C18="포함",ROUNDDOWN((12*E10)/(12*E13*E16+13*E13),-3),ROUNDDOWN(E10/(E13*E16+E13),-3))</f>
        <v>2781000</v>
      </c>
      <c r="G13" s="91"/>
      <c r="H13" s="46"/>
    </row>
    <row r="14" spans="1:8" ht="30" customHeight="1" x14ac:dyDescent="0.3">
      <c r="A14" s="45"/>
      <c r="B14" s="83" t="s">
        <v>67</v>
      </c>
      <c r="C14" s="83"/>
      <c r="D14" s="84">
        <v>46446</v>
      </c>
      <c r="E14" s="89"/>
      <c r="F14" s="92">
        <v>200000</v>
      </c>
      <c r="G14" s="93"/>
      <c r="H14" s="46"/>
    </row>
    <row r="15" spans="1:8" ht="39.950000000000003" customHeight="1" x14ac:dyDescent="0.3">
      <c r="A15" s="45"/>
      <c r="B15" s="80" t="s">
        <v>68</v>
      </c>
      <c r="C15" s="80"/>
      <c r="D15" s="80"/>
      <c r="E15" s="81" t="s">
        <v>19</v>
      </c>
      <c r="F15" s="82" t="s">
        <v>69</v>
      </c>
      <c r="G15" s="82"/>
      <c r="H15" s="46"/>
    </row>
    <row r="16" spans="1:8" ht="30" customHeight="1" x14ac:dyDescent="0.3">
      <c r="A16" s="45"/>
      <c r="B16" s="86" t="s">
        <v>75</v>
      </c>
      <c r="C16" s="87" t="s">
        <v>70</v>
      </c>
      <c r="D16" s="87"/>
      <c r="E16" s="94">
        <f>VLOOKUP(C16,'3. 기관부담금, 퇴직금 안내'!A3:C6,3,0)</f>
        <v>0.11500383</v>
      </c>
      <c r="F16" s="95">
        <f>(F13-F14)*E16*E13</f>
        <v>3561898.6227600002</v>
      </c>
      <c r="G16" s="95"/>
      <c r="H16" s="46"/>
    </row>
    <row r="17" spans="1:8" ht="39.950000000000003" customHeight="1" x14ac:dyDescent="0.3">
      <c r="A17" s="45"/>
      <c r="B17" s="80" t="s">
        <v>71</v>
      </c>
      <c r="C17" s="80"/>
      <c r="D17" s="80"/>
      <c r="E17" s="81" t="s">
        <v>19</v>
      </c>
      <c r="F17" s="82" t="s">
        <v>72</v>
      </c>
      <c r="G17" s="82"/>
      <c r="H17" s="46"/>
    </row>
    <row r="18" spans="1:8" ht="30" customHeight="1" x14ac:dyDescent="0.3">
      <c r="A18" s="45"/>
      <c r="B18" s="86" t="s">
        <v>75</v>
      </c>
      <c r="C18" s="87" t="s">
        <v>30</v>
      </c>
      <c r="D18" s="87"/>
      <c r="E18" s="94">
        <f>VLOOKUP(C18,'3. 기관부담금, 퇴직금 안내'!A16:B18,2,0)</f>
        <v>8.3330000000000001E-2</v>
      </c>
      <c r="F18" s="96">
        <f>F13*E18*E13</f>
        <v>2780888.7600000002</v>
      </c>
      <c r="G18" s="97"/>
      <c r="H18" s="46"/>
    </row>
    <row r="19" spans="1:8" ht="39.950000000000003" customHeight="1" x14ac:dyDescent="0.3">
      <c r="A19" s="45"/>
      <c r="B19" s="83" t="s">
        <v>73</v>
      </c>
      <c r="C19" s="83"/>
      <c r="D19" s="83"/>
      <c r="E19" s="83"/>
      <c r="F19" s="98">
        <f>F13*E13</f>
        <v>33372000</v>
      </c>
      <c r="G19" s="99"/>
      <c r="H19" s="46"/>
    </row>
    <row r="20" spans="1:8" ht="39.950000000000003" customHeight="1" x14ac:dyDescent="0.3">
      <c r="A20" s="45"/>
      <c r="B20" s="88" t="s">
        <v>74</v>
      </c>
      <c r="C20" s="83"/>
      <c r="D20" s="83"/>
      <c r="E20" s="83"/>
      <c r="F20" s="95">
        <f>(F13*E13)+F16+F18</f>
        <v>39714787.382759996</v>
      </c>
      <c r="G20" s="95"/>
      <c r="H20" s="46"/>
    </row>
    <row r="21" spans="1:8" ht="8.25" customHeight="1" x14ac:dyDescent="0.3">
      <c r="A21" s="45"/>
      <c r="B21" s="34"/>
      <c r="C21" s="34"/>
      <c r="D21" s="34"/>
      <c r="E21" s="34"/>
      <c r="F21" s="34"/>
      <c r="G21" s="34"/>
      <c r="H21" s="46"/>
    </row>
    <row r="22" spans="1:8" ht="8.25" customHeight="1" x14ac:dyDescent="0.3">
      <c r="A22" s="45"/>
      <c r="B22" s="34"/>
      <c r="C22" s="34"/>
      <c r="D22" s="34"/>
      <c r="E22" s="34"/>
      <c r="F22" s="34"/>
      <c r="G22" s="34"/>
      <c r="H22" s="46"/>
    </row>
    <row r="23" spans="1:8" ht="20.100000000000001" customHeight="1" x14ac:dyDescent="0.3">
      <c r="A23" s="45"/>
      <c r="B23" s="34" t="s">
        <v>56</v>
      </c>
      <c r="C23" s="34"/>
      <c r="D23" s="34"/>
      <c r="E23" s="34"/>
      <c r="F23" s="34"/>
      <c r="G23" s="34"/>
      <c r="H23" s="46"/>
    </row>
    <row r="24" spans="1:8" ht="20.100000000000001" customHeight="1" x14ac:dyDescent="0.3">
      <c r="A24" s="45"/>
      <c r="B24" s="34"/>
      <c r="C24" s="34"/>
      <c r="D24" s="34"/>
      <c r="E24" s="35" t="s">
        <v>27</v>
      </c>
      <c r="F24" s="111" t="s">
        <v>60</v>
      </c>
      <c r="G24" s="111"/>
      <c r="H24" s="46"/>
    </row>
    <row r="25" spans="1:8" ht="20.100000000000001" customHeight="1" x14ac:dyDescent="0.3">
      <c r="A25" s="45"/>
      <c r="B25" s="34"/>
      <c r="C25" s="34"/>
      <c r="D25" s="34"/>
      <c r="E25" s="35" t="s">
        <v>61</v>
      </c>
      <c r="F25" s="111" t="s">
        <v>59</v>
      </c>
      <c r="G25" s="111"/>
      <c r="H25" s="46"/>
    </row>
    <row r="26" spans="1:8" ht="9.9499999999999993" customHeight="1" x14ac:dyDescent="0.3">
      <c r="A26" s="45"/>
      <c r="B26" s="34"/>
      <c r="C26" s="34"/>
      <c r="D26" s="34"/>
      <c r="E26" s="34"/>
      <c r="F26" s="34"/>
      <c r="G26" s="34"/>
      <c r="H26" s="46"/>
    </row>
    <row r="27" spans="1:8" ht="20.100000000000001" customHeight="1" x14ac:dyDescent="0.3">
      <c r="A27" s="45"/>
      <c r="B27" s="47" t="s">
        <v>95</v>
      </c>
      <c r="C27" s="34"/>
      <c r="D27" s="34"/>
      <c r="E27" s="34"/>
      <c r="F27" s="34"/>
      <c r="G27" s="34"/>
      <c r="H27" s="46"/>
    </row>
    <row r="28" spans="1:8" ht="20.100000000000001" customHeight="1" x14ac:dyDescent="0.3">
      <c r="A28" s="45"/>
      <c r="B28" s="48" t="s">
        <v>58</v>
      </c>
      <c r="C28" s="34"/>
      <c r="D28" s="34"/>
      <c r="E28" s="34"/>
      <c r="F28" s="34"/>
      <c r="G28" s="34"/>
      <c r="H28" s="46"/>
    </row>
    <row r="29" spans="1:8" ht="20.100000000000001" customHeight="1" x14ac:dyDescent="0.3">
      <c r="A29" s="45"/>
      <c r="B29" s="34"/>
      <c r="C29" s="34"/>
      <c r="D29" s="34"/>
      <c r="E29" s="34"/>
      <c r="F29" s="34"/>
      <c r="G29" s="34"/>
      <c r="H29" s="46"/>
    </row>
    <row r="30" spans="1:8" ht="18.75" customHeight="1" x14ac:dyDescent="0.3">
      <c r="A30" s="45"/>
      <c r="B30" s="67" t="s">
        <v>57</v>
      </c>
      <c r="C30" s="67"/>
      <c r="D30" s="67"/>
      <c r="E30" s="67"/>
      <c r="F30" s="67"/>
      <c r="G30" s="67"/>
      <c r="H30" s="46"/>
    </row>
    <row r="31" spans="1:8" ht="8.1" customHeight="1" x14ac:dyDescent="0.3">
      <c r="A31" s="49"/>
      <c r="B31" s="50"/>
      <c r="C31" s="50"/>
      <c r="D31" s="50"/>
      <c r="E31" s="50"/>
      <c r="F31" s="50"/>
      <c r="G31" s="50"/>
      <c r="H31" s="51"/>
    </row>
  </sheetData>
  <sheetProtection sheet="1" objects="1" scenarios="1"/>
  <mergeCells count="31">
    <mergeCell ref="B2:G2"/>
    <mergeCell ref="G4:H4"/>
    <mergeCell ref="G5:H5"/>
    <mergeCell ref="F25:G25"/>
    <mergeCell ref="B30:G30"/>
    <mergeCell ref="B10:D10"/>
    <mergeCell ref="E10:F10"/>
    <mergeCell ref="F12:G12"/>
    <mergeCell ref="B12:D12"/>
    <mergeCell ref="F24:G24"/>
    <mergeCell ref="B13:C13"/>
    <mergeCell ref="B14:C14"/>
    <mergeCell ref="E13:E14"/>
    <mergeCell ref="B15:D15"/>
    <mergeCell ref="F15:G15"/>
    <mergeCell ref="F19:G19"/>
    <mergeCell ref="B20:E20"/>
    <mergeCell ref="F20:G20"/>
    <mergeCell ref="B6:C6"/>
    <mergeCell ref="B7:C7"/>
    <mergeCell ref="D6:E6"/>
    <mergeCell ref="D7:E7"/>
    <mergeCell ref="F13:G13"/>
    <mergeCell ref="F14:G14"/>
    <mergeCell ref="F16:G16"/>
    <mergeCell ref="C16:D16"/>
    <mergeCell ref="B17:D17"/>
    <mergeCell ref="F17:G17"/>
    <mergeCell ref="C18:D18"/>
    <mergeCell ref="F18:G18"/>
    <mergeCell ref="B19:E19"/>
  </mergeCells>
  <phoneticPr fontId="3" type="noConversion"/>
  <pageMargins left="0.7" right="0.7" top="0.75" bottom="0.75" header="0.3" footer="0.3"/>
  <pageSetup paperSize="9" scale="8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5A8379-3BD5-49D6-93B2-4C819BFABEEB}">
          <x14:formula1>
            <xm:f>'3. 기관부담금, 퇴직금 안내'!$A$4:$A$6</xm:f>
          </x14:formula1>
          <xm:sqref>C16:D16</xm:sqref>
        </x14:dataValidation>
        <x14:dataValidation type="list" allowBlank="1" showInputMessage="1" showErrorMessage="1" xr:uid="{691453B8-78A7-4DE2-9E93-C4BBE493459A}">
          <x14:formula1>
            <xm:f>'3. 기관부담금, 퇴직금 안내'!$A$17:$A$18</xm:f>
          </x14:formula1>
          <xm:sqref>C18:D18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4F65-8744-467E-9999-0617AD6ADF68}">
  <dimension ref="A1:J40"/>
  <sheetViews>
    <sheetView showGridLines="0" tabSelected="1" zoomScaleNormal="100" workbookViewId="0">
      <selection activeCell="I18" sqref="I18"/>
    </sheetView>
  </sheetViews>
  <sheetFormatPr defaultRowHeight="20.100000000000001" customHeight="1" x14ac:dyDescent="0.3"/>
  <cols>
    <col min="1" max="1" width="3" customWidth="1"/>
    <col min="3" max="3" width="19.5" customWidth="1"/>
    <col min="4" max="4" width="12.25" customWidth="1"/>
    <col min="5" max="5" width="13.625" customWidth="1"/>
    <col min="6" max="7" width="14.25" customWidth="1"/>
    <col min="8" max="8" width="2.875" customWidth="1"/>
    <col min="10" max="10" width="11.75" bestFit="1" customWidth="1"/>
  </cols>
  <sheetData>
    <row r="1" spans="1:8" ht="12.75" customHeight="1" x14ac:dyDescent="0.3">
      <c r="A1" s="42"/>
      <c r="B1" s="43"/>
      <c r="C1" s="43"/>
      <c r="D1" s="43"/>
      <c r="E1" s="43"/>
      <c r="F1" s="43"/>
      <c r="G1" s="43"/>
      <c r="H1" s="44"/>
    </row>
    <row r="2" spans="1:8" ht="20.100000000000001" customHeight="1" x14ac:dyDescent="0.3">
      <c r="A2" s="45"/>
      <c r="B2" s="64" t="s">
        <v>26</v>
      </c>
      <c r="C2" s="64"/>
      <c r="D2" s="64"/>
      <c r="E2" s="64"/>
      <c r="F2" s="64"/>
      <c r="G2" s="64"/>
      <c r="H2" s="52"/>
    </row>
    <row r="3" spans="1:8" ht="8.1" customHeight="1" x14ac:dyDescent="0.3">
      <c r="A3" s="45"/>
      <c r="B3" s="34"/>
      <c r="C3" s="34"/>
      <c r="D3" s="34"/>
      <c r="E3" s="34"/>
      <c r="F3" s="34"/>
      <c r="G3" s="34"/>
      <c r="H3" s="46"/>
    </row>
    <row r="4" spans="1:8" ht="20.100000000000001" customHeight="1" x14ac:dyDescent="0.3">
      <c r="A4" s="45"/>
      <c r="B4" s="34"/>
      <c r="C4" s="34"/>
      <c r="D4" s="34"/>
      <c r="E4" s="34"/>
      <c r="F4" s="35" t="s">
        <v>27</v>
      </c>
      <c r="G4" s="65" t="s">
        <v>28</v>
      </c>
      <c r="H4" s="66"/>
    </row>
    <row r="5" spans="1:8" ht="20.100000000000001" customHeight="1" x14ac:dyDescent="0.3">
      <c r="A5" s="45"/>
      <c r="B5" s="34"/>
      <c r="C5" s="34"/>
      <c r="D5" s="34"/>
      <c r="E5" s="34"/>
      <c r="F5" s="35" t="s">
        <v>61</v>
      </c>
      <c r="G5" s="65" t="s">
        <v>29</v>
      </c>
      <c r="H5" s="66"/>
    </row>
    <row r="6" spans="1:8" ht="8.1" customHeight="1" x14ac:dyDescent="0.3">
      <c r="A6" s="45"/>
      <c r="B6" s="34"/>
      <c r="C6" s="34"/>
      <c r="D6" s="34"/>
      <c r="E6" s="34"/>
      <c r="F6" s="34"/>
      <c r="G6" s="34"/>
      <c r="H6" s="46"/>
    </row>
    <row r="7" spans="1:8" ht="20.100000000000001" customHeight="1" x14ac:dyDescent="0.3">
      <c r="A7" s="45"/>
      <c r="B7" s="68" t="s">
        <v>25</v>
      </c>
      <c r="C7" s="68"/>
      <c r="D7" s="34"/>
      <c r="E7" s="34"/>
      <c r="F7" s="34"/>
      <c r="G7" s="34"/>
      <c r="H7" s="46"/>
    </row>
    <row r="8" spans="1:8" ht="20.100000000000001" customHeight="1" x14ac:dyDescent="0.3">
      <c r="A8" s="45"/>
      <c r="B8" s="62" t="s">
        <v>76</v>
      </c>
      <c r="C8" s="62"/>
      <c r="D8" s="23" t="s">
        <v>30</v>
      </c>
      <c r="E8" s="63" t="s">
        <v>33</v>
      </c>
      <c r="F8" s="63"/>
      <c r="G8" s="34"/>
      <c r="H8" s="46"/>
    </row>
    <row r="9" spans="1:8" ht="20.100000000000001" customHeight="1" x14ac:dyDescent="0.3">
      <c r="A9" s="45"/>
      <c r="B9" s="62" t="s">
        <v>77</v>
      </c>
      <c r="C9" s="62"/>
      <c r="D9" s="23" t="s">
        <v>30</v>
      </c>
      <c r="E9" s="63" t="s">
        <v>33</v>
      </c>
      <c r="F9" s="63"/>
      <c r="G9" s="34"/>
      <c r="H9" s="46"/>
    </row>
    <row r="10" spans="1:8" ht="9.9499999999999993" customHeight="1" x14ac:dyDescent="0.3">
      <c r="A10" s="45"/>
      <c r="B10" s="34"/>
      <c r="C10" s="34"/>
      <c r="D10" s="34"/>
      <c r="E10" s="34"/>
      <c r="F10" s="34"/>
      <c r="G10" s="34"/>
      <c r="H10" s="46"/>
    </row>
    <row r="11" spans="1:8" ht="20.100000000000001" customHeight="1" x14ac:dyDescent="0.3">
      <c r="A11" s="45"/>
      <c r="B11" s="68" t="s">
        <v>32</v>
      </c>
      <c r="C11" s="68"/>
      <c r="D11" s="34"/>
      <c r="E11" s="34"/>
      <c r="F11" s="34"/>
      <c r="G11" s="34"/>
      <c r="H11" s="46"/>
    </row>
    <row r="12" spans="1:8" ht="20.100000000000001" customHeight="1" x14ac:dyDescent="0.3">
      <c r="A12" s="45"/>
      <c r="B12" s="75" t="s">
        <v>11</v>
      </c>
      <c r="C12" s="75"/>
      <c r="D12" s="27" t="s">
        <v>34</v>
      </c>
      <c r="E12" s="27" t="s">
        <v>35</v>
      </c>
      <c r="F12" s="34"/>
      <c r="G12" s="34"/>
      <c r="H12" s="46"/>
    </row>
    <row r="13" spans="1:8" ht="20.100000000000001" customHeight="1" x14ac:dyDescent="0.3">
      <c r="A13" s="45"/>
      <c r="B13" s="62" t="s">
        <v>36</v>
      </c>
      <c r="C13" s="62"/>
      <c r="D13" s="29">
        <f>SUM(D14:D15)</f>
        <v>3477000</v>
      </c>
      <c r="E13" s="24">
        <f>D13*12</f>
        <v>41724000</v>
      </c>
      <c r="F13" s="34"/>
      <c r="G13" s="34"/>
      <c r="H13" s="46"/>
    </row>
    <row r="14" spans="1:8" ht="20.100000000000001" customHeight="1" x14ac:dyDescent="0.3">
      <c r="A14" s="45"/>
      <c r="B14" s="62" t="s">
        <v>37</v>
      </c>
      <c r="C14" s="76"/>
      <c r="D14" s="30">
        <v>3277000</v>
      </c>
      <c r="E14" s="28">
        <f t="shared" ref="E14:E16" si="0">D14*12</f>
        <v>39324000</v>
      </c>
      <c r="F14" s="36" t="s">
        <v>41</v>
      </c>
      <c r="G14" s="34"/>
      <c r="H14" s="46"/>
    </row>
    <row r="15" spans="1:8" ht="20.100000000000001" customHeight="1" x14ac:dyDescent="0.3">
      <c r="A15" s="45"/>
      <c r="B15" s="62" t="s">
        <v>38</v>
      </c>
      <c r="C15" s="76"/>
      <c r="D15" s="31">
        <v>200000</v>
      </c>
      <c r="E15" s="28">
        <f t="shared" si="0"/>
        <v>2400000</v>
      </c>
      <c r="F15" s="36" t="s">
        <v>42</v>
      </c>
      <c r="G15" s="34"/>
      <c r="H15" s="46"/>
    </row>
    <row r="16" spans="1:8" ht="20.100000000000001" customHeight="1" x14ac:dyDescent="0.3">
      <c r="A16" s="45"/>
      <c r="B16" s="62" t="s">
        <v>39</v>
      </c>
      <c r="C16" s="62"/>
      <c r="D16" s="33">
        <f>IF(D9="포함",ROUND(D13/12,0),0)</f>
        <v>289750</v>
      </c>
      <c r="E16" s="24">
        <f t="shared" si="0"/>
        <v>3477000</v>
      </c>
      <c r="F16" s="34"/>
      <c r="G16" s="34"/>
      <c r="H16" s="46"/>
    </row>
    <row r="17" spans="1:10" ht="20.100000000000001" customHeight="1" x14ac:dyDescent="0.3">
      <c r="A17" s="45"/>
      <c r="B17" s="71" t="s">
        <v>40</v>
      </c>
      <c r="C17" s="71"/>
      <c r="D17" s="26">
        <f>D13+D16</f>
        <v>3766750</v>
      </c>
      <c r="E17" s="26">
        <f>E13+E16</f>
        <v>45201000</v>
      </c>
      <c r="F17" s="34"/>
      <c r="G17" s="34"/>
      <c r="H17" s="46"/>
    </row>
    <row r="18" spans="1:10" ht="9.9499999999999993" customHeight="1" x14ac:dyDescent="0.3">
      <c r="A18" s="45"/>
      <c r="B18" s="34"/>
      <c r="C18" s="34"/>
      <c r="D18" s="34"/>
      <c r="E18" s="34"/>
      <c r="F18" s="34"/>
      <c r="G18" s="34"/>
      <c r="H18" s="46"/>
    </row>
    <row r="19" spans="1:10" ht="20.100000000000001" customHeight="1" x14ac:dyDescent="0.3">
      <c r="A19" s="45"/>
      <c r="B19" s="37" t="s">
        <v>44</v>
      </c>
      <c r="C19" s="34"/>
      <c r="D19" s="34"/>
      <c r="E19" s="34"/>
      <c r="F19" s="34"/>
      <c r="G19" s="34"/>
      <c r="H19" s="46"/>
    </row>
    <row r="20" spans="1:10" ht="20.100000000000001" customHeight="1" x14ac:dyDescent="0.3">
      <c r="A20" s="45"/>
      <c r="B20" s="38" t="s">
        <v>45</v>
      </c>
      <c r="C20" s="34"/>
      <c r="D20" s="34"/>
      <c r="E20" s="39">
        <f>D14+IF(D15&lt;=200000,0,D15-200000)</f>
        <v>3277000</v>
      </c>
      <c r="F20" s="34"/>
      <c r="G20" s="34"/>
      <c r="H20" s="46"/>
    </row>
    <row r="21" spans="1:10" ht="20.100000000000001" customHeight="1" x14ac:dyDescent="0.3">
      <c r="A21" s="45"/>
      <c r="B21" s="75" t="s">
        <v>11</v>
      </c>
      <c r="C21" s="75"/>
      <c r="D21" s="75" t="s">
        <v>19</v>
      </c>
      <c r="E21" s="75"/>
      <c r="F21" s="27" t="s">
        <v>34</v>
      </c>
      <c r="G21" s="27" t="s">
        <v>35</v>
      </c>
      <c r="H21" s="46"/>
    </row>
    <row r="22" spans="1:10" ht="20.100000000000001" customHeight="1" x14ac:dyDescent="0.3">
      <c r="A22" s="45"/>
      <c r="B22" s="69" t="s">
        <v>46</v>
      </c>
      <c r="C22" s="69"/>
      <c r="D22" s="70">
        <v>4.7500000000000001E-2</v>
      </c>
      <c r="E22" s="70"/>
      <c r="F22" s="25">
        <f>IF(D8="포함",ROUNDDOWN(((ROUNDDOWN(MIN(E20,'3. 기관부담금, 퇴직금 안내'!I4),-3))*D22),-1),0)</f>
        <v>155650</v>
      </c>
      <c r="G22" s="25">
        <f>F22*12</f>
        <v>1867800</v>
      </c>
      <c r="H22" s="46"/>
    </row>
    <row r="23" spans="1:10" ht="20.100000000000001" customHeight="1" x14ac:dyDescent="0.3">
      <c r="A23" s="45"/>
      <c r="B23" s="69" t="s">
        <v>47</v>
      </c>
      <c r="C23" s="69"/>
      <c r="D23" s="70">
        <f>3.595%+(3.595%*13.14%)</f>
        <v>4.0673830000000001E-2</v>
      </c>
      <c r="E23" s="70"/>
      <c r="F23" s="25">
        <f>IF(D8="포함",ROUNDDOWN((E20*3.595%+(E20*3.595%*13.14%)),-1),0)</f>
        <v>133280</v>
      </c>
      <c r="G23" s="25">
        <f t="shared" ref="G23:G26" si="1">F23*12</f>
        <v>1599360</v>
      </c>
      <c r="H23" s="46"/>
    </row>
    <row r="24" spans="1:10" ht="20.100000000000001" customHeight="1" x14ac:dyDescent="0.3">
      <c r="A24" s="45"/>
      <c r="B24" s="69" t="s">
        <v>48</v>
      </c>
      <c r="C24" s="69"/>
      <c r="D24" s="70">
        <f>0.9%+0.25%</f>
        <v>1.1500000000000002E-2</v>
      </c>
      <c r="E24" s="70"/>
      <c r="F24" s="25">
        <f>IF(D8="포함",ROUNDDOWN((E20*1.15%),-1),0)</f>
        <v>37680</v>
      </c>
      <c r="G24" s="25">
        <f t="shared" si="1"/>
        <v>452160</v>
      </c>
      <c r="H24" s="46"/>
      <c r="J24" s="54"/>
    </row>
    <row r="25" spans="1:10" ht="20.100000000000001" customHeight="1" x14ac:dyDescent="0.3">
      <c r="A25" s="45"/>
      <c r="B25" s="69" t="s">
        <v>49</v>
      </c>
      <c r="C25" s="69"/>
      <c r="D25" s="70">
        <v>7.4999999999999997E-3</v>
      </c>
      <c r="E25" s="70"/>
      <c r="F25" s="25">
        <f>IF(D8="포함",ROUNDDOWN(E20*D25,-1),0)</f>
        <v>24570</v>
      </c>
      <c r="G25" s="25">
        <f t="shared" si="1"/>
        <v>294840</v>
      </c>
      <c r="H25" s="46"/>
    </row>
    <row r="26" spans="1:10" ht="20.100000000000001" customHeight="1" x14ac:dyDescent="0.3">
      <c r="A26" s="45"/>
      <c r="B26" s="69" t="s">
        <v>50</v>
      </c>
      <c r="C26" s="69"/>
      <c r="D26" s="70">
        <v>7.8300000000000002E-3</v>
      </c>
      <c r="E26" s="70"/>
      <c r="F26" s="25">
        <f>IF(D8="포함",ROUNDDOWN(E20*D26,-1),0)</f>
        <v>25650</v>
      </c>
      <c r="G26" s="25">
        <f t="shared" si="1"/>
        <v>307800</v>
      </c>
      <c r="H26" s="46"/>
    </row>
    <row r="27" spans="1:10" ht="20.100000000000001" customHeight="1" x14ac:dyDescent="0.3">
      <c r="A27" s="45"/>
      <c r="B27" s="71" t="s">
        <v>51</v>
      </c>
      <c r="C27" s="71"/>
      <c r="D27" s="72">
        <f>SUM(D22:E26)</f>
        <v>0.11500383</v>
      </c>
      <c r="E27" s="73"/>
      <c r="F27" s="32">
        <f>SUM(F22:F26)</f>
        <v>376830</v>
      </c>
      <c r="G27" s="32">
        <f>SUM(G22:G26)</f>
        <v>4521960</v>
      </c>
      <c r="H27" s="46"/>
    </row>
    <row r="28" spans="1:10" ht="9.9499999999999993" customHeight="1" x14ac:dyDescent="0.3">
      <c r="A28" s="45"/>
      <c r="B28" s="34"/>
      <c r="C28" s="34"/>
      <c r="D28" s="34"/>
      <c r="E28" s="34"/>
      <c r="F28" s="34"/>
      <c r="G28" s="34"/>
      <c r="H28" s="46"/>
    </row>
    <row r="29" spans="1:10" ht="20.100000000000001" customHeight="1" x14ac:dyDescent="0.3">
      <c r="A29" s="45"/>
      <c r="B29" s="53" t="s">
        <v>55</v>
      </c>
      <c r="C29" s="34"/>
      <c r="D29" s="40" t="s">
        <v>53</v>
      </c>
      <c r="E29" s="40" t="s">
        <v>54</v>
      </c>
      <c r="F29" s="34"/>
      <c r="G29" s="34"/>
      <c r="H29" s="46"/>
    </row>
    <row r="30" spans="1:10" ht="24.75" customHeight="1" x14ac:dyDescent="0.3">
      <c r="A30" s="45"/>
      <c r="B30" s="74" t="s">
        <v>52</v>
      </c>
      <c r="C30" s="74"/>
      <c r="D30" s="41">
        <f>D17+F27</f>
        <v>4143580</v>
      </c>
      <c r="E30" s="41">
        <f>D30*12</f>
        <v>49722960</v>
      </c>
      <c r="F30" s="34"/>
      <c r="G30" s="34"/>
      <c r="H30" s="46"/>
    </row>
    <row r="31" spans="1:10" ht="8.25" customHeight="1" x14ac:dyDescent="0.3">
      <c r="A31" s="45"/>
      <c r="B31" s="34"/>
      <c r="C31" s="34"/>
      <c r="D31" s="34"/>
      <c r="E31" s="34"/>
      <c r="F31" s="34"/>
      <c r="G31" s="34"/>
      <c r="H31" s="46"/>
    </row>
    <row r="32" spans="1:10" ht="20.100000000000001" customHeight="1" x14ac:dyDescent="0.3">
      <c r="A32" s="45"/>
      <c r="B32" s="34" t="s">
        <v>56</v>
      </c>
      <c r="C32" s="34"/>
      <c r="D32" s="34"/>
      <c r="E32" s="34"/>
      <c r="F32" s="34"/>
      <c r="G32" s="34"/>
      <c r="H32" s="46"/>
    </row>
    <row r="33" spans="1:8" ht="20.100000000000001" customHeight="1" x14ac:dyDescent="0.3">
      <c r="A33" s="45"/>
      <c r="B33" s="34"/>
      <c r="C33" s="34"/>
      <c r="D33" s="34"/>
      <c r="E33" s="35" t="s">
        <v>27</v>
      </c>
      <c r="F33" s="65" t="s">
        <v>60</v>
      </c>
      <c r="G33" s="65"/>
      <c r="H33" s="46"/>
    </row>
    <row r="34" spans="1:8" ht="20.100000000000001" customHeight="1" x14ac:dyDescent="0.3">
      <c r="A34" s="45"/>
      <c r="B34" s="34"/>
      <c r="C34" s="34"/>
      <c r="D34" s="34"/>
      <c r="E34" s="35" t="s">
        <v>61</v>
      </c>
      <c r="F34" s="65" t="s">
        <v>59</v>
      </c>
      <c r="G34" s="65"/>
      <c r="H34" s="46"/>
    </row>
    <row r="35" spans="1:8" ht="9.9499999999999993" customHeight="1" x14ac:dyDescent="0.3">
      <c r="A35" s="45"/>
      <c r="B35" s="34"/>
      <c r="C35" s="34"/>
      <c r="D35" s="34"/>
      <c r="E35" s="34"/>
      <c r="F35" s="34"/>
      <c r="G35" s="34"/>
      <c r="H35" s="46"/>
    </row>
    <row r="36" spans="1:8" ht="20.100000000000001" customHeight="1" x14ac:dyDescent="0.3">
      <c r="A36" s="45"/>
      <c r="B36" s="47" t="s">
        <v>95</v>
      </c>
      <c r="C36" s="34"/>
      <c r="D36" s="34"/>
      <c r="E36" s="34"/>
      <c r="F36" s="34"/>
      <c r="G36" s="34"/>
      <c r="H36" s="46"/>
    </row>
    <row r="37" spans="1:8" ht="20.100000000000001" customHeight="1" x14ac:dyDescent="0.3">
      <c r="A37" s="45"/>
      <c r="B37" s="48" t="s">
        <v>58</v>
      </c>
      <c r="C37" s="34"/>
      <c r="D37" s="34"/>
      <c r="E37" s="34"/>
      <c r="F37" s="34"/>
      <c r="G37" s="34"/>
      <c r="H37" s="46"/>
    </row>
    <row r="38" spans="1:8" ht="20.100000000000001" customHeight="1" x14ac:dyDescent="0.3">
      <c r="A38" s="45"/>
      <c r="B38" s="34"/>
      <c r="C38" s="34"/>
      <c r="D38" s="34"/>
      <c r="E38" s="34"/>
      <c r="F38" s="34"/>
      <c r="G38" s="34"/>
      <c r="H38" s="46"/>
    </row>
    <row r="39" spans="1:8" ht="18.75" customHeight="1" x14ac:dyDescent="0.3">
      <c r="A39" s="45"/>
      <c r="B39" s="67" t="s">
        <v>57</v>
      </c>
      <c r="C39" s="67"/>
      <c r="D39" s="67"/>
      <c r="E39" s="67"/>
      <c r="F39" s="67"/>
      <c r="G39" s="67"/>
      <c r="H39" s="46"/>
    </row>
    <row r="40" spans="1:8" ht="8.1" customHeight="1" x14ac:dyDescent="0.3">
      <c r="A40" s="49"/>
      <c r="B40" s="50"/>
      <c r="C40" s="50"/>
      <c r="D40" s="50"/>
      <c r="E40" s="50"/>
      <c r="F40" s="50"/>
      <c r="G40" s="50"/>
      <c r="H40" s="51"/>
    </row>
  </sheetData>
  <mergeCells count="33">
    <mergeCell ref="B2:G2"/>
    <mergeCell ref="B27:C27"/>
    <mergeCell ref="D27:E27"/>
    <mergeCell ref="B30:C30"/>
    <mergeCell ref="F33:G33"/>
    <mergeCell ref="B22:C22"/>
    <mergeCell ref="B21:C21"/>
    <mergeCell ref="D21:E21"/>
    <mergeCell ref="D22:E22"/>
    <mergeCell ref="B12:C12"/>
    <mergeCell ref="B13:C13"/>
    <mergeCell ref="B14:C14"/>
    <mergeCell ref="B15:C15"/>
    <mergeCell ref="B16:C16"/>
    <mergeCell ref="B17:C17"/>
    <mergeCell ref="B7:C7"/>
    <mergeCell ref="F34:G34"/>
    <mergeCell ref="B39:G39"/>
    <mergeCell ref="B23:C23"/>
    <mergeCell ref="B24:C24"/>
    <mergeCell ref="B25:C25"/>
    <mergeCell ref="B26:C26"/>
    <mergeCell ref="D23:E23"/>
    <mergeCell ref="D24:E24"/>
    <mergeCell ref="D25:E25"/>
    <mergeCell ref="D26:E26"/>
    <mergeCell ref="G4:H4"/>
    <mergeCell ref="G5:H5"/>
    <mergeCell ref="B8:C8"/>
    <mergeCell ref="B9:C9"/>
    <mergeCell ref="B11:C11"/>
    <mergeCell ref="E8:F8"/>
    <mergeCell ref="E9:F9"/>
  </mergeCells>
  <phoneticPr fontId="3" type="noConversion"/>
  <pageMargins left="0.7" right="0.7" top="0.75" bottom="0.75" header="0.3" footer="0.3"/>
  <pageSetup paperSize="9" scale="8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4643F6-F53B-47D8-8747-2EE2C86A81DB}">
          <x14:formula1>
            <xm:f>'3. 기관부담금, 퇴직금 안내'!$A$24</xm:f>
          </x14:formula1>
          <xm:sqref>D8</xm:sqref>
        </x14:dataValidation>
        <x14:dataValidation type="list" allowBlank="1" showInputMessage="1" showErrorMessage="1" xr:uid="{5571C73C-F7C2-4A3E-A53D-8135B391BB28}">
          <x14:formula1>
            <xm:f>'3. 기관부담금, 퇴직금 안내'!$A$17:$A$18</xm:f>
          </x14:formula1>
          <xm:sqref>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7222-D7EB-4668-B3D5-4B518806A627}">
  <dimension ref="A4:O11"/>
  <sheetViews>
    <sheetView showGridLines="0" zoomScale="85" zoomScaleNormal="85" workbookViewId="0">
      <selection activeCell="H29" sqref="H28:H29"/>
    </sheetView>
  </sheetViews>
  <sheetFormatPr defaultRowHeight="16.5" x14ac:dyDescent="0.3"/>
  <cols>
    <col min="1" max="1" width="20.875" customWidth="1"/>
    <col min="2" max="2" width="19.25" bestFit="1" customWidth="1"/>
    <col min="3" max="12" width="13.125" bestFit="1" customWidth="1"/>
    <col min="13" max="14" width="12.375" bestFit="1" customWidth="1"/>
    <col min="15" max="15" width="13.625" bestFit="1" customWidth="1"/>
  </cols>
  <sheetData>
    <row r="4" spans="1:15" ht="24" x14ac:dyDescent="0.3">
      <c r="A4" s="77" t="s">
        <v>93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6" spans="1:15" x14ac:dyDescent="0.3">
      <c r="A6" s="61"/>
      <c r="B6" s="61"/>
      <c r="O6" s="60" t="s">
        <v>92</v>
      </c>
    </row>
    <row r="7" spans="1:15" ht="39.75" customHeight="1" x14ac:dyDescent="0.3">
      <c r="A7" s="59" t="s">
        <v>91</v>
      </c>
      <c r="B7" s="59" t="s">
        <v>94</v>
      </c>
      <c r="C7" s="58" t="s">
        <v>90</v>
      </c>
      <c r="D7" s="58" t="s">
        <v>89</v>
      </c>
      <c r="E7" s="58" t="s">
        <v>88</v>
      </c>
      <c r="F7" s="58" t="s">
        <v>87</v>
      </c>
      <c r="G7" s="58" t="s">
        <v>86</v>
      </c>
      <c r="H7" s="58" t="s">
        <v>85</v>
      </c>
      <c r="I7" s="58" t="s">
        <v>84</v>
      </c>
      <c r="J7" s="58" t="s">
        <v>83</v>
      </c>
      <c r="K7" s="58" t="s">
        <v>82</v>
      </c>
      <c r="L7" s="58" t="s">
        <v>81</v>
      </c>
      <c r="M7" s="58" t="s">
        <v>80</v>
      </c>
      <c r="N7" s="58" t="s">
        <v>79</v>
      </c>
      <c r="O7" s="57" t="s">
        <v>78</v>
      </c>
    </row>
    <row r="8" spans="1:15" ht="39.75" customHeight="1" x14ac:dyDescent="0.3">
      <c r="A8" s="56"/>
      <c r="B8" s="56"/>
      <c r="C8" s="30">
        <v>1000000</v>
      </c>
      <c r="D8" s="30">
        <v>1000000</v>
      </c>
      <c r="E8" s="30">
        <v>1000000</v>
      </c>
      <c r="F8" s="30">
        <v>1000000</v>
      </c>
      <c r="G8" s="30">
        <v>1000000</v>
      </c>
      <c r="H8" s="30">
        <v>1000000</v>
      </c>
      <c r="I8" s="30">
        <v>1000000</v>
      </c>
      <c r="J8" s="30">
        <v>1000000</v>
      </c>
      <c r="K8" s="30">
        <v>1000000</v>
      </c>
      <c r="L8" s="30">
        <v>1000000</v>
      </c>
      <c r="M8" s="30">
        <v>0</v>
      </c>
      <c r="N8" s="30">
        <v>0</v>
      </c>
      <c r="O8" s="55">
        <f>SUM(C8:N8)</f>
        <v>10000000</v>
      </c>
    </row>
    <row r="9" spans="1:15" ht="39.75" customHeight="1" x14ac:dyDescent="0.3">
      <c r="A9" s="56"/>
      <c r="B9" s="56"/>
      <c r="C9" s="30">
        <v>1000000</v>
      </c>
      <c r="D9" s="30">
        <v>1000000</v>
      </c>
      <c r="E9" s="30">
        <v>1000000</v>
      </c>
      <c r="F9" s="30">
        <v>1000000</v>
      </c>
      <c r="G9" s="30">
        <v>1000000</v>
      </c>
      <c r="H9" s="30">
        <v>1000000</v>
      </c>
      <c r="I9" s="30">
        <v>1000000</v>
      </c>
      <c r="J9" s="30">
        <v>1000000</v>
      </c>
      <c r="K9" s="30">
        <v>1000000</v>
      </c>
      <c r="L9" s="30">
        <v>1000000</v>
      </c>
      <c r="M9" s="30">
        <v>1500000</v>
      </c>
      <c r="N9" s="30">
        <v>1500000</v>
      </c>
      <c r="O9" s="55">
        <f>SUM(C9:N9)</f>
        <v>13000000</v>
      </c>
    </row>
    <row r="10" spans="1:15" ht="39.75" customHeight="1" x14ac:dyDescent="0.3">
      <c r="A10" s="56"/>
      <c r="B10" s="56"/>
      <c r="C10" s="30">
        <v>1000000</v>
      </c>
      <c r="D10" s="30">
        <v>1000000</v>
      </c>
      <c r="E10" s="30">
        <v>1000000</v>
      </c>
      <c r="F10" s="30">
        <v>1000000</v>
      </c>
      <c r="G10" s="30">
        <v>1000000</v>
      </c>
      <c r="H10" s="30">
        <v>1000000</v>
      </c>
      <c r="I10" s="30">
        <v>1000000</v>
      </c>
      <c r="J10" s="30">
        <v>1000000</v>
      </c>
      <c r="K10" s="30">
        <v>1000000</v>
      </c>
      <c r="L10" s="30">
        <v>1000000</v>
      </c>
      <c r="M10" s="30">
        <v>1500000</v>
      </c>
      <c r="N10" s="30">
        <v>1500000</v>
      </c>
      <c r="O10" s="55">
        <f>SUM(C10:N10)</f>
        <v>13000000</v>
      </c>
    </row>
    <row r="11" spans="1:15" ht="39.75" customHeight="1" x14ac:dyDescent="0.3">
      <c r="A11" s="78"/>
      <c r="B11" s="79"/>
      <c r="C11" s="55">
        <f t="shared" ref="C11:O11" si="0">SUM(C8:C10)</f>
        <v>3000000</v>
      </c>
      <c r="D11" s="55">
        <f t="shared" si="0"/>
        <v>3000000</v>
      </c>
      <c r="E11" s="55">
        <f t="shared" si="0"/>
        <v>3000000</v>
      </c>
      <c r="F11" s="55">
        <f t="shared" si="0"/>
        <v>3000000</v>
      </c>
      <c r="G11" s="55">
        <f t="shared" si="0"/>
        <v>3000000</v>
      </c>
      <c r="H11" s="55">
        <f t="shared" si="0"/>
        <v>3000000</v>
      </c>
      <c r="I11" s="55">
        <f t="shared" si="0"/>
        <v>3000000</v>
      </c>
      <c r="J11" s="55">
        <f t="shared" si="0"/>
        <v>3000000</v>
      </c>
      <c r="K11" s="55">
        <f t="shared" si="0"/>
        <v>3000000</v>
      </c>
      <c r="L11" s="55">
        <f t="shared" si="0"/>
        <v>3000000</v>
      </c>
      <c r="M11" s="55">
        <f t="shared" si="0"/>
        <v>3000000</v>
      </c>
      <c r="N11" s="55">
        <f t="shared" si="0"/>
        <v>3000000</v>
      </c>
      <c r="O11" s="55">
        <f t="shared" si="0"/>
        <v>36000000</v>
      </c>
    </row>
  </sheetData>
  <mergeCells count="2">
    <mergeCell ref="A4:O4"/>
    <mergeCell ref="A11:B11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CE3A-2C7A-4FD4-9807-1D910B153894}">
  <dimension ref="A1:L24"/>
  <sheetViews>
    <sheetView showGridLines="0" view="pageBreakPreview" zoomScale="85" zoomScaleNormal="100" zoomScaleSheetLayoutView="85" workbookViewId="0">
      <selection activeCell="G34" sqref="G34"/>
    </sheetView>
  </sheetViews>
  <sheetFormatPr defaultRowHeight="16.5" x14ac:dyDescent="0.3"/>
  <cols>
    <col min="1" max="1" width="36.625" bestFit="1" customWidth="1"/>
    <col min="2" max="2" width="29" bestFit="1" customWidth="1"/>
    <col min="3" max="3" width="9.5" bestFit="1" customWidth="1"/>
    <col min="4" max="4" width="3.375" customWidth="1"/>
    <col min="5" max="5" width="11.25" bestFit="1" customWidth="1"/>
    <col min="6" max="6" width="9.125" bestFit="1" customWidth="1"/>
    <col min="7" max="7" width="9.5" bestFit="1" customWidth="1"/>
    <col min="8" max="8" width="9.125" bestFit="1" customWidth="1"/>
    <col min="9" max="9" width="9.875" bestFit="1" customWidth="1"/>
    <col min="10" max="10" width="9.125" bestFit="1" customWidth="1"/>
    <col min="12" max="12" width="10.5" bestFit="1" customWidth="1"/>
  </cols>
  <sheetData>
    <row r="1" spans="1:12" ht="17.25" x14ac:dyDescent="0.3">
      <c r="A1" s="20" t="s">
        <v>10</v>
      </c>
    </row>
    <row r="2" spans="1:12" ht="9.9499999999999993" customHeight="1" thickBot="1" x14ac:dyDescent="0.35"/>
    <row r="3" spans="1:12" x14ac:dyDescent="0.3">
      <c r="A3" s="12" t="s">
        <v>11</v>
      </c>
      <c r="B3" s="12" t="s">
        <v>15</v>
      </c>
      <c r="C3" s="12" t="s">
        <v>19</v>
      </c>
      <c r="E3" s="8" t="s">
        <v>0</v>
      </c>
      <c r="F3" s="9" t="s">
        <v>1</v>
      </c>
      <c r="G3" s="10" t="s">
        <v>2</v>
      </c>
      <c r="H3" s="11" t="s">
        <v>3</v>
      </c>
    </row>
    <row r="4" spans="1:12" x14ac:dyDescent="0.3">
      <c r="A4" s="17" t="s">
        <v>12</v>
      </c>
      <c r="B4" s="18" t="s">
        <v>16</v>
      </c>
      <c r="C4" s="19">
        <f>G9</f>
        <v>0.11500383</v>
      </c>
      <c r="E4" s="12" t="s">
        <v>4</v>
      </c>
      <c r="F4" s="1">
        <v>4.7500000000000001E-2</v>
      </c>
      <c r="G4" s="6">
        <v>4.7500000000000001E-2</v>
      </c>
      <c r="H4" s="2">
        <f>F4+G4</f>
        <v>9.5000000000000001E-2</v>
      </c>
      <c r="I4" s="22">
        <v>6370000</v>
      </c>
      <c r="J4" s="22">
        <v>400000</v>
      </c>
    </row>
    <row r="5" spans="1:12" x14ac:dyDescent="0.3">
      <c r="A5" s="17" t="s">
        <v>13</v>
      </c>
      <c r="B5" s="18" t="s">
        <v>17</v>
      </c>
      <c r="C5" s="19">
        <f>G4+G5+G7</f>
        <v>9.5673830000000015E-2</v>
      </c>
      <c r="E5" s="12" t="s">
        <v>5</v>
      </c>
      <c r="F5" s="3">
        <f>3.595%+(3.595%*13.14%)</f>
        <v>4.0673830000000001E-2</v>
      </c>
      <c r="G5" s="7">
        <f>3.595%+(3.595%*13.14%)</f>
        <v>4.0673830000000001E-2</v>
      </c>
      <c r="H5" s="2">
        <f t="shared" ref="H5:H8" si="0">F5+G5</f>
        <v>8.1347660000000002E-2</v>
      </c>
    </row>
    <row r="6" spans="1:12" x14ac:dyDescent="0.3">
      <c r="A6" s="17" t="s">
        <v>14</v>
      </c>
      <c r="B6" s="18" t="s">
        <v>18</v>
      </c>
      <c r="C6" s="19">
        <f>G5+G7</f>
        <v>4.8173830000000001E-2</v>
      </c>
      <c r="E6" s="12" t="s">
        <v>6</v>
      </c>
      <c r="F6" s="3">
        <v>8.9999999999999993E-3</v>
      </c>
      <c r="G6" s="7">
        <f>0.9%+0.25%</f>
        <v>1.1500000000000002E-2</v>
      </c>
      <c r="H6" s="2">
        <f t="shared" si="0"/>
        <v>2.0500000000000001E-2</v>
      </c>
    </row>
    <row r="7" spans="1:12" x14ac:dyDescent="0.3">
      <c r="E7" s="12" t="s">
        <v>7</v>
      </c>
      <c r="F7" s="3">
        <v>0</v>
      </c>
      <c r="G7" s="7">
        <v>7.4999999999999997E-3</v>
      </c>
      <c r="H7" s="2">
        <f t="shared" si="0"/>
        <v>7.4999999999999997E-3</v>
      </c>
    </row>
    <row r="8" spans="1:12" x14ac:dyDescent="0.3">
      <c r="E8" s="12" t="s">
        <v>8</v>
      </c>
      <c r="F8" s="4"/>
      <c r="G8" s="7">
        <v>7.8300000000000002E-3</v>
      </c>
      <c r="H8" s="2">
        <f t="shared" si="0"/>
        <v>7.8300000000000002E-3</v>
      </c>
      <c r="K8" s="5"/>
      <c r="L8" s="5"/>
    </row>
    <row r="9" spans="1:12" ht="17.25" thickBot="1" x14ac:dyDescent="0.35">
      <c r="E9" s="13" t="s">
        <v>9</v>
      </c>
      <c r="F9" s="14">
        <f>SUM(F4:F8)</f>
        <v>9.7173830000000003E-2</v>
      </c>
      <c r="G9" s="15">
        <f>SUM(G4:G8)</f>
        <v>0.11500383</v>
      </c>
      <c r="H9" s="16">
        <f>SUM(H4:H8)</f>
        <v>0.21217766000000002</v>
      </c>
    </row>
    <row r="14" spans="1:12" ht="17.25" x14ac:dyDescent="0.3">
      <c r="A14" s="20" t="s">
        <v>20</v>
      </c>
    </row>
    <row r="15" spans="1:12" ht="9.9499999999999993" customHeight="1" x14ac:dyDescent="0.3"/>
    <row r="16" spans="1:12" x14ac:dyDescent="0.3">
      <c r="A16" s="12" t="s">
        <v>11</v>
      </c>
      <c r="B16" s="12" t="s">
        <v>21</v>
      </c>
    </row>
    <row r="17" spans="1:2" x14ac:dyDescent="0.3">
      <c r="A17" s="17" t="s">
        <v>31</v>
      </c>
      <c r="B17" s="19">
        <v>8.3330000000000001E-2</v>
      </c>
    </row>
    <row r="18" spans="1:2" x14ac:dyDescent="0.3">
      <c r="A18" s="17" t="s">
        <v>43</v>
      </c>
      <c r="B18" s="21">
        <v>0</v>
      </c>
    </row>
    <row r="21" spans="1:2" ht="17.25" x14ac:dyDescent="0.3">
      <c r="A21" s="20" t="s">
        <v>22</v>
      </c>
    </row>
    <row r="22" spans="1:2" ht="9.9499999999999993" customHeight="1" x14ac:dyDescent="0.3"/>
    <row r="23" spans="1:2" x14ac:dyDescent="0.3">
      <c r="A23" s="12" t="s">
        <v>11</v>
      </c>
      <c r="B23" s="12" t="s">
        <v>24</v>
      </c>
    </row>
    <row r="24" spans="1:2" x14ac:dyDescent="0.3">
      <c r="A24" s="17" t="s">
        <v>31</v>
      </c>
      <c r="B24" s="17" t="s">
        <v>23</v>
      </c>
    </row>
  </sheetData>
  <phoneticPr fontId="3" type="noConversion"/>
  <pageMargins left="0.7" right="0.7" top="0.75" bottom="0.75" header="0.3" footer="0.3"/>
  <pageSetup paperSize="9" scale="68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1-1. 임금내역표(총 인건비 예산 기준)</vt:lpstr>
      <vt:lpstr>1-2. 임금내역표(월 급여기준)</vt:lpstr>
      <vt:lpstr>2. 별표_월정액 구성표(예시)</vt:lpstr>
      <vt:lpstr>3. 기관부담금, 퇴직금 안내</vt:lpstr>
      <vt:lpstr>'1-1. 임금내역표(총 인건비 예산 기준)'!Print_Area</vt:lpstr>
      <vt:lpstr>'1-2. 임금내역표(월 급여기준)'!Print_Area</vt:lpstr>
      <vt:lpstr>'3. 기관부담금, 퇴직금 안내'!Print_Area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SM-PC</dc:creator>
  <cp:lastModifiedBy>SM-PC</cp:lastModifiedBy>
  <cp:lastPrinted>2026-02-23T05:34:01Z</cp:lastPrinted>
  <dcterms:created xsi:type="dcterms:W3CDTF">2026-02-09T05:46:42Z</dcterms:created>
  <dcterms:modified xsi:type="dcterms:W3CDTF">2026-03-04T05:58:51Z</dcterms:modified>
</cp:coreProperties>
</file>